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trlProps/ctrlProp2.xml" ContentType="application/vnd.ms-excel.controlproperties+xml"/>
  <Override PartName="/xl/ctrlProps/ctrlProp1.xml" ContentType="application/vnd.ms-excel.controlproperti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Conservation_Reserve_Enhancement_Program\Documentation\"/>
    </mc:Choice>
  </mc:AlternateContent>
  <bookViews>
    <workbookView xWindow="45" yWindow="420" windowWidth="19095" windowHeight="10875" activeTab="3"/>
  </bookViews>
  <sheets>
    <sheet name="CREP CONTRACT INFO" sheetId="8" r:id="rId1"/>
    <sheet name="15 Yr Agreement" sheetId="10" r:id="rId2"/>
    <sheet name="Perpetual Easement" sheetId="9" r:id="rId3"/>
    <sheet name="Summary" sheetId="1" r:id="rId4"/>
  </sheets>
  <calcPr calcId="162913"/>
</workbook>
</file>

<file path=xl/calcChain.xml><?xml version="1.0" encoding="utf-8"?>
<calcChain xmlns="http://schemas.openxmlformats.org/spreadsheetml/2006/main">
  <c r="D24" i="9" l="1"/>
  <c r="D17" i="9" l="1"/>
  <c r="D17" i="10"/>
  <c r="D24" i="10"/>
  <c r="C24" i="9"/>
  <c r="E25" i="9" s="1"/>
  <c r="C24" i="10"/>
  <c r="B14" i="8" l="1"/>
  <c r="C16" i="9" s="1"/>
  <c r="C16" i="10" l="1"/>
  <c r="E24" i="10"/>
  <c r="E24" i="9"/>
  <c r="D9" i="9"/>
  <c r="D9" i="10"/>
  <c r="E27" i="9"/>
  <c r="E25" i="10"/>
  <c r="C6" i="9"/>
  <c r="C6" i="10"/>
  <c r="C18" i="10" s="1"/>
  <c r="D6" i="10"/>
  <c r="D6" i="9"/>
  <c r="D8" i="10" l="1"/>
  <c r="D18" i="10"/>
  <c r="E18" i="10" s="1"/>
  <c r="C8" i="9"/>
  <c r="E6" i="9"/>
  <c r="D16" i="10"/>
  <c r="E16" i="10" s="1"/>
  <c r="E6" i="10"/>
  <c r="D18" i="9"/>
  <c r="D8" i="9"/>
  <c r="C8" i="10"/>
  <c r="E27" i="10"/>
  <c r="E29" i="9"/>
  <c r="E36" i="9" s="1"/>
  <c r="C18" i="9"/>
  <c r="D16" i="9"/>
  <c r="E16" i="9" s="1"/>
  <c r="E8" i="9" l="1"/>
  <c r="E11" i="9" s="1"/>
  <c r="E12" i="9" s="1"/>
  <c r="E34" i="9" s="1"/>
  <c r="E8" i="10"/>
  <c r="E11" i="10" s="1"/>
  <c r="E12" i="10" s="1"/>
  <c r="E34" i="10" s="1"/>
  <c r="E20" i="10"/>
  <c r="E35" i="10" s="1"/>
  <c r="E29" i="10"/>
  <c r="E36" i="10" s="1"/>
  <c r="E18" i="9"/>
  <c r="E20" i="9" s="1"/>
  <c r="E35" i="9" s="1"/>
  <c r="E37" i="9" l="1"/>
  <c r="E37" i="10"/>
</calcChain>
</file>

<file path=xl/comments1.xml><?xml version="1.0" encoding="utf-8"?>
<comments xmlns="http://schemas.openxmlformats.org/spreadsheetml/2006/main">
  <authors>
    <author>Loeffelholz, Brian C</author>
  </authors>
  <commentList>
    <comment ref="A16" authorId="0" shapeId="0">
      <text>
        <r>
          <rPr>
            <b/>
            <sz val="9"/>
            <color indexed="81"/>
            <rFont val="Tahoma"/>
            <family val="2"/>
          </rPr>
          <t>Loeffelholz, Brian C:</t>
        </r>
        <r>
          <rPr>
            <sz val="9"/>
            <color indexed="81"/>
            <rFont val="Tahoma"/>
            <family val="2"/>
          </rPr>
          <t xml:space="preserve">
</t>
        </r>
      </text>
    </comment>
  </commentList>
</comments>
</file>

<file path=xl/sharedStrings.xml><?xml version="1.0" encoding="utf-8"?>
<sst xmlns="http://schemas.openxmlformats.org/spreadsheetml/2006/main" count="149" uniqueCount="100">
  <si>
    <t>Amount</t>
  </si>
  <si>
    <t>Federal</t>
  </si>
  <si>
    <t>State</t>
  </si>
  <si>
    <t>Once</t>
  </si>
  <si>
    <t>Incentive Payment</t>
  </si>
  <si>
    <t>Signing Incentive Payment (SIP)</t>
  </si>
  <si>
    <t>Practice Incentive Payment (PIP)</t>
  </si>
  <si>
    <t>Cost-share Payment</t>
  </si>
  <si>
    <t>40% of eligible costs</t>
  </si>
  <si>
    <t>50% of eligible costs</t>
  </si>
  <si>
    <t>20% of eligible costs</t>
  </si>
  <si>
    <t># of acres</t>
  </si>
  <si>
    <t>TOTAL</t>
  </si>
  <si>
    <t>ANNUAL RENTAL PAYMENT</t>
  </si>
  <si>
    <t>SIGNING INCENTIVE PAYMENT</t>
  </si>
  <si>
    <t>COST-SHARE PAYMENT</t>
  </si>
  <si>
    <t>State Signing Incentive Payment</t>
  </si>
  <si>
    <t>Pymt</t>
  </si>
  <si>
    <t>rate per acre</t>
  </si>
  <si>
    <t>Annual, 15 yrs</t>
  </si>
  <si>
    <t>Up-front</t>
  </si>
  <si>
    <t xml:space="preserve">TOTAL COMBINED CREP PAYMENT </t>
  </si>
  <si>
    <t>Annual Payments</t>
  </si>
  <si>
    <t>Signing Incentive Payments</t>
  </si>
  <si>
    <t>Cost-share Payments</t>
  </si>
  <si>
    <t>COMBINED TOTAL</t>
  </si>
  <si>
    <t>Type of Payment</t>
  </si>
  <si>
    <t>When paid?</t>
  </si>
  <si>
    <t>$100/acre</t>
  </si>
  <si>
    <t xml:space="preserve">Spreadsheets created by Brian C. Loeffelholz, CREP Easment Program Manager, WI Dept. of Ag, Trade and Consumer Protection. </t>
  </si>
  <si>
    <t>Fed. Annual Rental Payment</t>
  </si>
  <si>
    <t>Total</t>
  </si>
  <si>
    <t xml:space="preserve"> Annual Subtotal</t>
  </si>
  <si>
    <t>Total over 15 Years</t>
  </si>
  <si>
    <t>Wisconsin CREP Payment Calculator</t>
  </si>
  <si>
    <t>Instructions:</t>
  </si>
  <si>
    <t>WI CREP typically covers strips of land along streams or wetlands and not entire fields. Thus, landowners participating in WI CREP often enroll small acreages.  In WI, landowners enroll an average of 10 acres per CREP contract.</t>
  </si>
  <si>
    <r>
      <t xml:space="preserve">Fed. Cost-share Payment </t>
    </r>
    <r>
      <rPr>
        <sz val="12"/>
        <rFont val="Arial"/>
      </rPr>
      <t>(50%)</t>
    </r>
  </si>
  <si>
    <r>
      <t>Perpetual Easement</t>
    </r>
    <r>
      <rPr>
        <sz val="16"/>
        <rFont val="Arial"/>
      </rPr>
      <t xml:space="preserve"> - CREP Payment Calculations</t>
    </r>
  </si>
  <si>
    <t>Installation Cost</t>
  </si>
  <si>
    <t>Fill in values below:</t>
  </si>
  <si>
    <r>
      <t>15 Year Agreement</t>
    </r>
    <r>
      <rPr>
        <sz val="16"/>
        <rFont val="Arial"/>
      </rPr>
      <t xml:space="preserve"> - CREP Payment Calculations</t>
    </r>
  </si>
  <si>
    <t>CREP Payment Details</t>
  </si>
  <si>
    <t>35 - 60% of ARP</t>
  </si>
  <si>
    <t>Based on cropland/pasture rental rates.</t>
  </si>
  <si>
    <t>Added to annual rental payment</t>
  </si>
  <si>
    <t>Details</t>
  </si>
  <si>
    <t>Calculated by multiplying Fed cost-share time 0.4</t>
  </si>
  <si>
    <t>Agency</t>
  </si>
  <si>
    <t>Varies with soil type</t>
  </si>
  <si>
    <t>1.5 x ARR for 15-yr</t>
  </si>
  <si>
    <t>12 x ARR for permanent</t>
  </si>
  <si>
    <t>Annual Rental Payment (ARR)</t>
  </si>
  <si>
    <t xml:space="preserve">Check the box if the land to be enrolled in CREP has an existing expiring CRP contract?   Land that is currently under contract or has expired and the cover has been maintained is not eligible for the Signing Incentive Payment (SIP) from FSA. </t>
  </si>
  <si>
    <t>1) Land previously enrolled in CRP:</t>
  </si>
  <si>
    <t>CP1</t>
  </si>
  <si>
    <t>CP2</t>
  </si>
  <si>
    <t>CP21</t>
  </si>
  <si>
    <t>CP22</t>
  </si>
  <si>
    <t>CP23</t>
  </si>
  <si>
    <t>CP8A</t>
  </si>
  <si>
    <t>CP25</t>
  </si>
  <si>
    <t>Filter Strips</t>
  </si>
  <si>
    <t>Buffer Strips</t>
  </si>
  <si>
    <t>Permanent Native Grasses</t>
  </si>
  <si>
    <t>Wetland Restoration</t>
  </si>
  <si>
    <t>Tall Grass Prairie and Oak Savanna Restoration</t>
  </si>
  <si>
    <t>Permanent Introduced Grasses</t>
  </si>
  <si>
    <t>Grassed Waterway</t>
  </si>
  <si>
    <t>WI CREP Conservation Practices</t>
  </si>
  <si>
    <t>4) Conservation Practice</t>
  </si>
  <si>
    <t>CP29</t>
  </si>
  <si>
    <t>Marginal Pastureland Habitat Buffer</t>
  </si>
  <si>
    <t>2) Acres to Enroll:</t>
  </si>
  <si>
    <t>3) Annual Rental Payment:</t>
  </si>
  <si>
    <t>5) Practice Installation/ Maintanence Cost</t>
  </si>
  <si>
    <r>
      <t xml:space="preserve">Enter the </t>
    </r>
    <r>
      <rPr>
        <i/>
        <u/>
        <sz val="10"/>
        <rFont val="Arial"/>
        <family val="2"/>
      </rPr>
      <t>total</t>
    </r>
    <r>
      <rPr>
        <i/>
        <sz val="10"/>
        <rFont val="Arial"/>
        <family val="2"/>
      </rPr>
      <t xml:space="preserve"> actual or estimated cost of installing or maintaining (reenrolls) the conservation practices.  Practice installation for WI CREP averages per acre: Filter Strip(CP21)-$260,  Riparian Buffer(CP22)-$800, Wetland Restoration(CP23)-$560, Permanent Native Grasses(CP2)-$260, Rare &amp; Declining Habitat(CP25)-$670, &amp; Marginal Pastureland Buffer(CP29)-$540.</t>
    </r>
  </si>
  <si>
    <t>SIP not available on expiring CRP reenrolling. Available for CP21, CP22 &amp; CP8a only.</t>
  </si>
  <si>
    <t>Paid after practice is installed. Not available for reenrolls. Available for CP21, CP22 &amp; CP8a only.</t>
  </si>
  <si>
    <t>25% of eligible costs</t>
  </si>
  <si>
    <t>Paid after practice is installed. For CP23 &amp; CP23A only.</t>
  </si>
  <si>
    <t>(Range from 35-60% depending on practice installed)</t>
  </si>
  <si>
    <t>Fed. Annual Incentive Payment*</t>
  </si>
  <si>
    <t>Fed. Sigining Incentive Pymt (SIP)*</t>
  </si>
  <si>
    <t xml:space="preserve">(SIP not available on expiring CRP.) </t>
  </si>
  <si>
    <r>
      <t xml:space="preserve">Fed. Practice Incentive Pymt (PIP)* </t>
    </r>
    <r>
      <rPr>
        <sz val="12"/>
        <rFont val="Arial"/>
      </rPr>
      <t>(40%)</t>
    </r>
  </si>
  <si>
    <t>Values in grey shaded boxed come from values filled in by user on datasheet titled "CREP CONTRACT INFO"</t>
  </si>
  <si>
    <r>
      <rPr>
        <b/>
        <sz val="10"/>
        <rFont val="Arial"/>
        <family val="2"/>
      </rPr>
      <t xml:space="preserve">* </t>
    </r>
    <r>
      <rPr>
        <sz val="10"/>
        <rFont val="Arial"/>
        <family val="2"/>
      </rPr>
      <t>= See Summary tab for futher details.</t>
    </r>
  </si>
  <si>
    <r>
      <rPr>
        <b/>
        <sz val="10"/>
        <rFont val="Arial"/>
        <family val="2"/>
      </rPr>
      <t xml:space="preserve">* </t>
    </r>
    <r>
      <rPr>
        <sz val="10"/>
        <rFont val="Arial"/>
        <family val="2"/>
      </rPr>
      <t>= See Summary tab for further details</t>
    </r>
  </si>
  <si>
    <t>Practice Payment</t>
  </si>
  <si>
    <r>
      <t xml:space="preserve">State Practice Payment </t>
    </r>
    <r>
      <rPr>
        <sz val="12"/>
        <rFont val="Arial"/>
      </rPr>
      <t>(20%)</t>
    </r>
  </si>
  <si>
    <t xml:space="preserve">Paid after practice is installed, limited to state avg costs.  Also available for required maintenance.  </t>
  </si>
  <si>
    <t>Payments are based on rates as of 6/7/2017</t>
  </si>
  <si>
    <t>*Values and calculations are based on rates and estimatesl</t>
  </si>
  <si>
    <r>
      <t xml:space="preserve">Fill in grey boxes below for the 5 values: 1) Land previously in CRP, 2) Acres to Enroll in CREP, 3) Annual Rental Payment, 4) Conservation Practice to be installed, and 5) Total Cost of Installing Conservation Practices.  These can be estimates or actual values from an already started CREP application.  Once the values are filled in below, the payment calculator computes estimates of the State and Federal payments for both of the possible CREP enrollment options: </t>
    </r>
    <r>
      <rPr>
        <i/>
        <u/>
        <sz val="11"/>
        <rFont val="Arial"/>
        <family val="2"/>
      </rPr>
      <t xml:space="preserve">Perpetual Easement </t>
    </r>
    <r>
      <rPr>
        <i/>
        <sz val="11"/>
        <rFont val="Arial"/>
        <family val="2"/>
      </rPr>
      <t>and 1</t>
    </r>
    <r>
      <rPr>
        <i/>
        <u/>
        <sz val="11"/>
        <rFont val="Arial"/>
        <family val="2"/>
      </rPr>
      <t>5 Year Agreement.</t>
    </r>
    <r>
      <rPr>
        <i/>
        <sz val="11"/>
        <rFont val="Arial"/>
        <family val="2"/>
      </rPr>
      <t xml:space="preserve">  To see payments click on the tabs at the bottom of this spreadsheet labeled "Perpetual Easement" or "15 Yr Agreemeent".  The tab labeled "Summary" provides details about each payment type used in the calculations. </t>
    </r>
  </si>
  <si>
    <t>Conservation practice (CP) to be installed on the CREP enrolled land.  The are: Filter Strips(CP21), Buffer Strips(CP22), Wetland Restoration(CP23), Grassed Waterway(CP8A), Permanent Native Grasses(CP2), Permanent Introduced Grasses(CP1), Rare &amp; Declining Habitat(CP25), and Marginal Pastureland Habitat Buffer(CP29).</t>
  </si>
  <si>
    <t>Wetland Practice Payment *Discontinued by FSA*</t>
  </si>
  <si>
    <r>
      <t xml:space="preserve">Welcome to the Conservation Reserve Enhancement Program (CREP) payment calculator!  This tool was created for interested landowners to </t>
    </r>
    <r>
      <rPr>
        <b/>
        <i/>
        <u/>
        <sz val="12"/>
        <rFont val="Arial"/>
        <family val="2"/>
      </rPr>
      <t>estimate</t>
    </r>
    <r>
      <rPr>
        <b/>
        <i/>
        <sz val="12"/>
        <rFont val="Arial"/>
        <family val="2"/>
      </rPr>
      <t xml:space="preserve"> the payments they could receive over the course of thier CREP contract.*                                                                                                            </t>
    </r>
  </si>
  <si>
    <r>
      <t xml:space="preserve">Enter actual or estimated </t>
    </r>
    <r>
      <rPr>
        <i/>
        <u/>
        <sz val="10"/>
        <rFont val="Arial"/>
        <family val="2"/>
      </rPr>
      <t>per acre</t>
    </r>
    <r>
      <rPr>
        <i/>
        <sz val="10"/>
        <rFont val="Arial"/>
        <family val="2"/>
      </rPr>
      <t xml:space="preserve"> Federal rental payment.  Actual per acre amount can be found on Federal Form CRP-2C, Box #14 provided by FSA.  Estimate a per acre amount based on the fact that WI CREP program soil rental payments range from $50 to $250 per acre base on the quality of the soil and are on average around $150 per acre in WI.</t>
    </r>
  </si>
  <si>
    <t>Last updated: July 20,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</si>
</sst>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31" x14ac:knownFonts="1">
    <font>
      <sz val="10"/>
      <name val="Arial"/>
    </font>
    <font>
      <b/>
      <sz val="10"/>
      <name val="Arial"/>
      <family val="2"/>
    </font>
    <font>
      <sz val="8"/>
      <name val="Arial"/>
      <family val="2"/>
    </font>
    <font>
      <sz val="10"/>
      <color indexed="10"/>
      <name val="Arial"/>
      <family val="2"/>
    </font>
    <font>
      <b/>
      <i/>
      <sz val="10"/>
      <color indexed="10"/>
      <name val="Arial"/>
      <family val="2"/>
    </font>
    <font>
      <sz val="10"/>
      <name val="Arial"/>
      <family val="2"/>
    </font>
    <font>
      <i/>
      <sz val="10"/>
      <name val="Arial"/>
      <family val="2"/>
    </font>
    <font>
      <i/>
      <sz val="12"/>
      <name val="Arial"/>
      <family val="2"/>
    </font>
    <font>
      <i/>
      <u/>
      <sz val="12"/>
      <name val="Arial"/>
      <family val="2"/>
    </font>
    <font>
      <b/>
      <i/>
      <sz val="12"/>
      <name val="Arial"/>
      <family val="2"/>
    </font>
    <font>
      <sz val="12"/>
      <name val="Arial"/>
      <family val="2"/>
    </font>
    <font>
      <b/>
      <sz val="12"/>
      <name val="Arial"/>
      <family val="2"/>
    </font>
    <font>
      <sz val="12"/>
      <name val="Arial"/>
    </font>
    <font>
      <i/>
      <sz val="12"/>
      <name val="Arial"/>
    </font>
    <font>
      <b/>
      <sz val="12"/>
      <name val="Arial"/>
    </font>
    <font>
      <i/>
      <sz val="10"/>
      <name val="Arial"/>
    </font>
    <font>
      <b/>
      <u/>
      <sz val="16"/>
      <name val="Arial"/>
    </font>
    <font>
      <sz val="16"/>
      <name val="Arial"/>
    </font>
    <font>
      <b/>
      <sz val="16"/>
      <name val="Arial"/>
      <family val="2"/>
    </font>
    <font>
      <b/>
      <u/>
      <sz val="16"/>
      <name val="Arial"/>
      <family val="2"/>
    </font>
    <font>
      <sz val="9"/>
      <color indexed="81"/>
      <name val="Tahoma"/>
      <family val="2"/>
    </font>
    <font>
      <b/>
      <sz val="9"/>
      <color indexed="81"/>
      <name val="Tahoma"/>
      <family val="2"/>
    </font>
    <font>
      <b/>
      <u/>
      <sz val="10"/>
      <name val="Arial"/>
      <family val="2"/>
    </font>
    <font>
      <sz val="10"/>
      <color theme="0"/>
      <name val="Arial"/>
      <family val="2"/>
    </font>
    <font>
      <i/>
      <sz val="11"/>
      <name val="Arial"/>
      <family val="2"/>
    </font>
    <font>
      <i/>
      <u/>
      <sz val="11"/>
      <name val="Arial"/>
      <family val="2"/>
    </font>
    <font>
      <i/>
      <u/>
      <sz val="10"/>
      <name val="Arial"/>
      <family val="2"/>
    </font>
    <font>
      <b/>
      <sz val="12"/>
      <color theme="0" tint="-0.249977111117893"/>
      <name val="Arial"/>
      <family val="2"/>
    </font>
    <font>
      <sz val="12"/>
      <color theme="0"/>
      <name val="Arial"/>
      <family val="2"/>
    </font>
    <font>
      <sz val="10"/>
      <color theme="0" tint="-0.14999847407452621"/>
      <name val="Arial"/>
      <family val="2"/>
    </font>
    <font>
      <b/>
      <i/>
      <u/>
      <sz val="12"/>
      <name val="Arial"/>
      <family val="2"/>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theme="0" tint="-0.249977111117893"/>
        <bgColor indexed="64"/>
      </patternFill>
    </fill>
  </fills>
  <borders count="31">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45">
    <xf numFmtId="0" fontId="0" fillId="0" borderId="0" xfId="0"/>
    <xf numFmtId="0" fontId="0" fillId="0" borderId="0" xfId="0" applyBorder="1"/>
    <xf numFmtId="0" fontId="1" fillId="0" borderId="1" xfId="0" applyFont="1" applyBorder="1"/>
    <xf numFmtId="0" fontId="0" fillId="0" borderId="1" xfId="0" applyBorder="1"/>
    <xf numFmtId="0" fontId="0" fillId="2" borderId="1" xfId="0" applyFill="1" applyBorder="1"/>
    <xf numFmtId="0" fontId="0" fillId="0" borderId="1" xfId="0" applyFill="1" applyBorder="1"/>
    <xf numFmtId="0" fontId="0" fillId="3" borderId="1" xfId="0" applyFill="1" applyBorder="1"/>
    <xf numFmtId="0" fontId="0" fillId="4" borderId="1" xfId="0" applyFill="1" applyBorder="1"/>
    <xf numFmtId="0" fontId="1" fillId="0" borderId="2" xfId="0" applyFont="1" applyBorder="1"/>
    <xf numFmtId="164" fontId="0" fillId="0" borderId="1" xfId="0" applyNumberFormat="1" applyFill="1" applyBorder="1"/>
    <xf numFmtId="0" fontId="0" fillId="0" borderId="2" xfId="0" applyBorder="1"/>
    <xf numFmtId="0" fontId="6" fillId="0" borderId="0" xfId="0" applyFont="1"/>
    <xf numFmtId="0" fontId="0" fillId="0" borderId="0" xfId="0" applyAlignment="1">
      <alignment horizontal="center"/>
    </xf>
    <xf numFmtId="0" fontId="0" fillId="0" borderId="0" xfId="0" applyAlignment="1">
      <alignment wrapText="1"/>
    </xf>
    <xf numFmtId="0" fontId="0" fillId="0" borderId="0" xfId="0" applyAlignment="1"/>
    <xf numFmtId="0" fontId="9" fillId="0" borderId="0" xfId="0" applyFont="1" applyAlignment="1">
      <alignment horizontal="center" wrapText="1"/>
    </xf>
    <xf numFmtId="0" fontId="0" fillId="0" borderId="0" xfId="0" applyBorder="1" applyAlignment="1">
      <alignment horizontal="center"/>
    </xf>
    <xf numFmtId="0" fontId="1" fillId="0" borderId="0" xfId="0" applyFont="1" applyBorder="1"/>
    <xf numFmtId="0" fontId="1" fillId="0" borderId="3" xfId="0" applyFont="1" applyBorder="1" applyAlignment="1">
      <alignment horizontal="center"/>
    </xf>
    <xf numFmtId="0" fontId="4" fillId="0" borderId="0" xfId="0" applyFont="1" applyBorder="1"/>
    <xf numFmtId="0" fontId="3" fillId="0" borderId="0" xfId="0" applyFont="1" applyBorder="1"/>
    <xf numFmtId="0" fontId="8" fillId="0" borderId="0" xfId="0" applyFont="1" applyAlignment="1">
      <alignment vertical="top"/>
    </xf>
    <xf numFmtId="0" fontId="7" fillId="0" borderId="0" xfId="0" applyFont="1" applyAlignment="1">
      <alignment horizontal="left" vertical="top" wrapText="1"/>
    </xf>
    <xf numFmtId="0" fontId="11" fillId="0" borderId="4" xfId="0" applyFont="1" applyBorder="1"/>
    <xf numFmtId="0" fontId="11" fillId="0" borderId="3" xfId="0" applyFont="1" applyBorder="1" applyAlignment="1">
      <alignment horizontal="center"/>
    </xf>
    <xf numFmtId="0" fontId="11" fillId="0" borderId="3" xfId="0" applyFont="1" applyBorder="1"/>
    <xf numFmtId="0" fontId="11" fillId="0" borderId="5" xfId="0" applyFont="1" applyBorder="1"/>
    <xf numFmtId="0" fontId="11" fillId="0" borderId="6" xfId="0" applyFont="1" applyBorder="1"/>
    <xf numFmtId="0" fontId="11" fillId="0" borderId="7" xfId="0" applyFont="1" applyBorder="1" applyAlignment="1">
      <alignment vertical="center"/>
    </xf>
    <xf numFmtId="0" fontId="11" fillId="0" borderId="8" xfId="0" applyFont="1" applyBorder="1" applyAlignment="1">
      <alignment horizontal="center" vertical="center"/>
    </xf>
    <xf numFmtId="0" fontId="10" fillId="0" borderId="8" xfId="0" applyFont="1" applyBorder="1" applyAlignment="1">
      <alignment horizontal="center" vertical="center"/>
    </xf>
    <xf numFmtId="0" fontId="11" fillId="0" borderId="10" xfId="0" applyFont="1" applyBorder="1" applyAlignment="1">
      <alignment vertical="center" wrapText="1"/>
    </xf>
    <xf numFmtId="164" fontId="11" fillId="5" borderId="11" xfId="0" applyNumberFormat="1" applyFont="1" applyFill="1" applyBorder="1" applyAlignment="1">
      <alignment horizontal="center" vertical="center"/>
    </xf>
    <xf numFmtId="0" fontId="12" fillId="0" borderId="0" xfId="0" applyFont="1"/>
    <xf numFmtId="0" fontId="14" fillId="2" borderId="12" xfId="0" applyFont="1" applyFill="1" applyBorder="1"/>
    <xf numFmtId="0" fontId="12" fillId="2" borderId="13" xfId="0" applyFont="1" applyFill="1" applyBorder="1"/>
    <xf numFmtId="0" fontId="12" fillId="2" borderId="14" xfId="0" applyFont="1" applyFill="1" applyBorder="1" applyAlignment="1">
      <alignment horizontal="center"/>
    </xf>
    <xf numFmtId="0" fontId="14" fillId="0" borderId="0" xfId="0" applyFont="1"/>
    <xf numFmtId="164" fontId="12" fillId="5" borderId="0" xfId="0" applyNumberFormat="1" applyFont="1" applyFill="1"/>
    <xf numFmtId="0" fontId="12" fillId="5" borderId="0" xfId="0" applyFont="1" applyFill="1"/>
    <xf numFmtId="164" fontId="12" fillId="0" borderId="0" xfId="0" applyNumberFormat="1" applyFont="1"/>
    <xf numFmtId="0" fontId="13" fillId="0" borderId="0" xfId="0" applyFont="1"/>
    <xf numFmtId="0" fontId="12" fillId="0" borderId="15" xfId="0" applyFont="1" applyBorder="1"/>
    <xf numFmtId="0" fontId="14" fillId="0" borderId="0" xfId="0" applyFont="1" applyAlignment="1">
      <alignment horizontal="right"/>
    </xf>
    <xf numFmtId="164" fontId="12" fillId="0" borderId="8" xfId="0" applyNumberFormat="1" applyFont="1" applyFill="1" applyBorder="1"/>
    <xf numFmtId="164" fontId="14" fillId="2" borderId="14" xfId="0" applyNumberFormat="1" applyFont="1" applyFill="1" applyBorder="1"/>
    <xf numFmtId="0" fontId="14" fillId="3" borderId="12" xfId="0" applyFont="1" applyFill="1" applyBorder="1"/>
    <xf numFmtId="0" fontId="12" fillId="3" borderId="13" xfId="0" applyFont="1" applyFill="1" applyBorder="1"/>
    <xf numFmtId="0" fontId="12" fillId="3" borderId="14" xfId="0" applyFont="1" applyFill="1" applyBorder="1" applyAlignment="1">
      <alignment horizontal="center"/>
    </xf>
    <xf numFmtId="164" fontId="12" fillId="0" borderId="15" xfId="0" applyNumberFormat="1" applyFont="1" applyBorder="1"/>
    <xf numFmtId="164" fontId="14" fillId="3" borderId="14" xfId="0" applyNumberFormat="1" applyFont="1" applyFill="1" applyBorder="1"/>
    <xf numFmtId="0" fontId="14" fillId="4" borderId="12" xfId="0" applyFont="1" applyFill="1" applyBorder="1"/>
    <xf numFmtId="0" fontId="12" fillId="4" borderId="13" xfId="0" applyFont="1" applyFill="1" applyBorder="1"/>
    <xf numFmtId="0" fontId="12" fillId="4" borderId="13" xfId="0" applyFont="1" applyFill="1" applyBorder="1" applyAlignment="1">
      <alignment horizontal="center"/>
    </xf>
    <xf numFmtId="164" fontId="14" fillId="4" borderId="14" xfId="0" applyNumberFormat="1" applyFont="1" applyFill="1" applyBorder="1"/>
    <xf numFmtId="0" fontId="14" fillId="6" borderId="12" xfId="0" applyFont="1" applyFill="1" applyBorder="1"/>
    <xf numFmtId="0" fontId="12" fillId="6" borderId="8" xfId="0" applyFont="1" applyFill="1" applyBorder="1"/>
    <xf numFmtId="0" fontId="12" fillId="6" borderId="13" xfId="0" applyFont="1" applyFill="1" applyBorder="1"/>
    <xf numFmtId="164" fontId="12" fillId="2" borderId="8" xfId="0" applyNumberFormat="1" applyFont="1" applyFill="1" applyBorder="1"/>
    <xf numFmtId="164" fontId="12" fillId="2" borderId="14" xfId="0" applyNumberFormat="1" applyFont="1" applyFill="1" applyBorder="1"/>
    <xf numFmtId="0" fontId="12" fillId="3" borderId="8" xfId="0" applyFont="1" applyFill="1" applyBorder="1"/>
    <xf numFmtId="164" fontId="12" fillId="3" borderId="14" xfId="0" applyNumberFormat="1" applyFont="1" applyFill="1" applyBorder="1"/>
    <xf numFmtId="0" fontId="12" fillId="4" borderId="8" xfId="0" applyFont="1" applyFill="1" applyBorder="1"/>
    <xf numFmtId="164" fontId="12" fillId="4" borderId="14" xfId="0" applyNumberFormat="1" applyFont="1" applyFill="1" applyBorder="1"/>
    <xf numFmtId="0" fontId="14" fillId="6" borderId="12" xfId="0" applyFont="1" applyFill="1" applyBorder="1" applyAlignment="1">
      <alignment horizontal="right"/>
    </xf>
    <xf numFmtId="164" fontId="14" fillId="6" borderId="14" xfId="0" applyNumberFormat="1" applyFont="1" applyFill="1" applyBorder="1"/>
    <xf numFmtId="0" fontId="17" fillId="0" borderId="0" xfId="0" applyFont="1"/>
    <xf numFmtId="0" fontId="11" fillId="0" borderId="16" xfId="0" applyFont="1" applyBorder="1" applyAlignment="1">
      <alignment vertical="center" wrapText="1"/>
    </xf>
    <xf numFmtId="0" fontId="0" fillId="0" borderId="0" xfId="0" applyFill="1" applyBorder="1"/>
    <xf numFmtId="0" fontId="1" fillId="0" borderId="4" xfId="0" applyFont="1" applyBorder="1" applyAlignment="1">
      <alignment horizontal="center"/>
    </xf>
    <xf numFmtId="0" fontId="1" fillId="0" borderId="17" xfId="0" applyFont="1" applyBorder="1" applyAlignment="1">
      <alignment horizontal="center"/>
    </xf>
    <xf numFmtId="0" fontId="0" fillId="0" borderId="16" xfId="0" applyBorder="1"/>
    <xf numFmtId="0" fontId="0" fillId="0" borderId="18" xfId="0" applyBorder="1"/>
    <xf numFmtId="0" fontId="1" fillId="2" borderId="16" xfId="0" applyFont="1" applyFill="1" applyBorder="1"/>
    <xf numFmtId="0" fontId="0" fillId="0" borderId="16" xfId="0" applyFill="1" applyBorder="1"/>
    <xf numFmtId="0" fontId="0" fillId="0" borderId="18" xfId="0" applyFill="1" applyBorder="1"/>
    <xf numFmtId="164" fontId="0" fillId="0" borderId="18" xfId="0" applyNumberFormat="1" applyBorder="1"/>
    <xf numFmtId="0" fontId="1" fillId="3" borderId="16" xfId="0" applyFont="1" applyFill="1" applyBorder="1"/>
    <xf numFmtId="0" fontId="1" fillId="4" borderId="16" xfId="0" applyFont="1" applyFill="1" applyBorder="1"/>
    <xf numFmtId="0" fontId="0" fillId="0" borderId="19" xfId="0" applyBorder="1"/>
    <xf numFmtId="164" fontId="0" fillId="0" borderId="20" xfId="0" applyNumberFormat="1" applyBorder="1"/>
    <xf numFmtId="0" fontId="4" fillId="0" borderId="21" xfId="0" applyFont="1" applyBorder="1"/>
    <xf numFmtId="0" fontId="0" fillId="0" borderId="22" xfId="0" applyBorder="1"/>
    <xf numFmtId="0" fontId="3" fillId="0" borderId="22" xfId="0" applyFont="1" applyBorder="1"/>
    <xf numFmtId="0" fontId="3" fillId="0" borderId="23" xfId="0" applyFont="1" applyBorder="1"/>
    <xf numFmtId="0" fontId="6" fillId="0" borderId="0" xfId="0" applyFont="1" applyAlignment="1">
      <alignment horizontal="right"/>
    </xf>
    <xf numFmtId="165" fontId="11" fillId="5" borderId="24" xfId="0" applyNumberFormat="1" applyFont="1" applyFill="1" applyBorder="1" applyAlignment="1">
      <alignment horizontal="center" vertical="center"/>
    </xf>
    <xf numFmtId="0" fontId="11" fillId="0" borderId="19" xfId="0" applyFont="1" applyBorder="1"/>
    <xf numFmtId="0" fontId="11" fillId="0" borderId="2" xfId="0" applyFont="1" applyBorder="1" applyAlignment="1">
      <alignment horizontal="center"/>
    </xf>
    <xf numFmtId="0" fontId="11" fillId="0" borderId="26" xfId="0" applyFont="1" applyBorder="1" applyAlignment="1">
      <alignment vertical="center" wrapText="1"/>
    </xf>
    <xf numFmtId="0" fontId="5" fillId="0" borderId="18" xfId="0" applyFont="1" applyFill="1" applyBorder="1"/>
    <xf numFmtId="0" fontId="11" fillId="0" borderId="27" xfId="0" applyFont="1" applyBorder="1" applyAlignment="1">
      <alignment vertical="center" wrapText="1"/>
    </xf>
    <xf numFmtId="164" fontId="11" fillId="7" borderId="0" xfId="0" applyNumberFormat="1" applyFont="1" applyFill="1" applyBorder="1" applyAlignment="1">
      <alignment horizontal="center" vertical="center"/>
    </xf>
    <xf numFmtId="164" fontId="11" fillId="5" borderId="14" xfId="0" applyNumberFormat="1" applyFont="1" applyFill="1" applyBorder="1" applyAlignment="1">
      <alignment horizontal="center" vertical="center"/>
    </xf>
    <xf numFmtId="0" fontId="22" fillId="0" borderId="0" xfId="0" applyFont="1"/>
    <xf numFmtId="0" fontId="11" fillId="5" borderId="14" xfId="0" applyNumberFormat="1" applyFont="1" applyFill="1" applyBorder="1" applyAlignment="1">
      <alignment horizontal="center" vertical="center"/>
    </xf>
    <xf numFmtId="0" fontId="5" fillId="0" borderId="0" xfId="0" applyFont="1"/>
    <xf numFmtId="0" fontId="23" fillId="0" borderId="0" xfId="0" applyFont="1" applyBorder="1"/>
    <xf numFmtId="9" fontId="12" fillId="0" borderId="0" xfId="0" applyNumberFormat="1" applyFont="1"/>
    <xf numFmtId="0" fontId="11" fillId="0" borderId="0" xfId="0" applyFont="1"/>
    <xf numFmtId="0" fontId="27" fillId="8" borderId="12" xfId="0" applyFont="1" applyFill="1" applyBorder="1" applyAlignment="1">
      <alignment horizontal="center"/>
    </xf>
    <xf numFmtId="0" fontId="1" fillId="0" borderId="15" xfId="0" applyFont="1" applyBorder="1"/>
    <xf numFmtId="0" fontId="1" fillId="0" borderId="25" xfId="0" applyFont="1" applyBorder="1"/>
    <xf numFmtId="0" fontId="1" fillId="0" borderId="8" xfId="0" applyFont="1" applyBorder="1" applyAlignment="1">
      <alignment vertical="center"/>
    </xf>
    <xf numFmtId="0" fontId="1" fillId="0" borderId="9" xfId="0" applyFont="1" applyBorder="1" applyAlignment="1">
      <alignment vertical="center"/>
    </xf>
    <xf numFmtId="0" fontId="6" fillId="0" borderId="0" xfId="0" applyFont="1" applyBorder="1" applyAlignment="1">
      <alignment vertical="center" wrapText="1"/>
    </xf>
    <xf numFmtId="0" fontId="5" fillId="0" borderId="0" xfId="0" applyFont="1" applyBorder="1" applyAlignment="1">
      <alignment vertical="center"/>
    </xf>
    <xf numFmtId="0" fontId="5" fillId="0" borderId="28"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8" xfId="0" applyFont="1" applyFill="1" applyBorder="1" applyAlignment="1">
      <alignment wrapText="1"/>
    </xf>
    <xf numFmtId="0" fontId="28" fillId="0" borderId="0" xfId="0" applyFont="1"/>
    <xf numFmtId="0" fontId="5" fillId="0" borderId="1" xfId="0" applyFont="1" applyFill="1" applyBorder="1"/>
    <xf numFmtId="0" fontId="29" fillId="0" borderId="16" xfId="0" applyFont="1" applyFill="1" applyBorder="1"/>
    <xf numFmtId="0" fontId="29" fillId="0" borderId="1" xfId="0" applyFont="1" applyFill="1" applyBorder="1"/>
    <xf numFmtId="0" fontId="29" fillId="0" borderId="18" xfId="0" applyFont="1" applyFill="1" applyBorder="1"/>
    <xf numFmtId="0" fontId="29" fillId="0" borderId="1" xfId="0" applyFont="1" applyFill="1" applyBorder="1" applyAlignment="1">
      <alignment wrapText="1"/>
    </xf>
    <xf numFmtId="0" fontId="6" fillId="0" borderId="14" xfId="0" applyFont="1" applyBorder="1" applyAlignment="1">
      <alignment vertical="center" wrapText="1"/>
    </xf>
    <xf numFmtId="0" fontId="5" fillId="0" borderId="14" xfId="0" applyFont="1" applyBorder="1" applyAlignment="1">
      <alignment vertical="center"/>
    </xf>
    <xf numFmtId="0" fontId="5" fillId="0" borderId="29" xfId="0" applyFont="1" applyBorder="1" applyAlignment="1">
      <alignment vertical="center"/>
    </xf>
    <xf numFmtId="0" fontId="6" fillId="0" borderId="30"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9" fillId="0" borderId="0" xfId="0" applyFont="1" applyAlignment="1">
      <alignment horizont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24" fillId="0" borderId="0" xfId="0" applyFont="1" applyAlignment="1">
      <alignment horizontal="left" vertical="top" wrapText="1"/>
    </xf>
    <xf numFmtId="0" fontId="6" fillId="0" borderId="24" xfId="0" applyFont="1" applyBorder="1" applyAlignment="1">
      <alignment vertical="center" wrapText="1"/>
    </xf>
    <xf numFmtId="0" fontId="5" fillId="0" borderId="24" xfId="0" applyFont="1" applyBorder="1" applyAlignment="1">
      <alignment vertical="center"/>
    </xf>
    <xf numFmtId="0" fontId="5" fillId="0" borderId="18" xfId="0" applyFont="1" applyBorder="1" applyAlignment="1">
      <alignment vertical="center"/>
    </xf>
    <xf numFmtId="0" fontId="5" fillId="0" borderId="12" xfId="0" applyFont="1" applyBorder="1" applyAlignment="1">
      <alignment wrapText="1"/>
    </xf>
    <xf numFmtId="0" fontId="5" fillId="0" borderId="8" xfId="0" applyFont="1" applyBorder="1" applyAlignment="1">
      <alignment wrapText="1"/>
    </xf>
    <xf numFmtId="0" fontId="5" fillId="0" borderId="9" xfId="0" applyFont="1" applyBorder="1" applyAlignment="1">
      <alignment wrapText="1"/>
    </xf>
    <xf numFmtId="0" fontId="6" fillId="0" borderId="12" xfId="0" applyFont="1" applyBorder="1" applyAlignment="1">
      <alignment vertical="center" wrapText="1"/>
    </xf>
    <xf numFmtId="0" fontId="5" fillId="0" borderId="8" xfId="0" applyFont="1" applyBorder="1" applyAlignment="1">
      <alignment vertical="center"/>
    </xf>
    <xf numFmtId="0" fontId="5" fillId="0" borderId="9" xfId="0" applyFont="1" applyBorder="1" applyAlignment="1">
      <alignment vertical="center"/>
    </xf>
    <xf numFmtId="0" fontId="12" fillId="4" borderId="12" xfId="0" applyFont="1" applyFill="1" applyBorder="1" applyAlignment="1">
      <alignment horizontal="center"/>
    </xf>
    <xf numFmtId="0" fontId="12" fillId="4" borderId="13" xfId="0" applyFont="1" applyFill="1" applyBorder="1" applyAlignment="1">
      <alignment horizontal="center"/>
    </xf>
    <xf numFmtId="0" fontId="19" fillId="0" borderId="0" xfId="0" applyFont="1" applyAlignment="1">
      <alignment horizontal="center"/>
    </xf>
    <xf numFmtId="0" fontId="17" fillId="0" borderId="0" xfId="0" applyFont="1" applyAlignment="1">
      <alignment horizontal="center"/>
    </xf>
    <xf numFmtId="0" fontId="6" fillId="0" borderId="0" xfId="0" applyFont="1" applyAlignment="1">
      <alignment horizontal="center"/>
    </xf>
    <xf numFmtId="0" fontId="15" fillId="0" borderId="0" xfId="0" applyFont="1" applyAlignment="1">
      <alignment horizontal="center"/>
    </xf>
    <xf numFmtId="0" fontId="5" fillId="0" borderId="15" xfId="0" applyFont="1" applyBorder="1" applyAlignment="1">
      <alignment horizontal="center"/>
    </xf>
    <xf numFmtId="0" fontId="16" fillId="0" borderId="0" xfId="0" applyFont="1" applyAlignment="1">
      <alignment horizontal="center"/>
    </xf>
    <xf numFmtId="0" fontId="18"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B$8" lockText="1" noThreeD="1"/>
</file>

<file path=xl/ctrlProps/ctrlProp2.xml><?xml version="1.0" encoding="utf-8"?>
<formControlPr xmlns="http://schemas.microsoft.com/office/spreadsheetml/2009/9/main" objectType="Drop" dropLines="9" dropStyle="combo" dx="16" fmlaLink="$F$14" fmlaRange="Summary!$A$25:$B$32"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3114675</xdr:colOff>
      <xdr:row>0</xdr:row>
      <xdr:rowOff>19050</xdr:rowOff>
    </xdr:from>
    <xdr:to>
      <xdr:col>4</xdr:col>
      <xdr:colOff>819150</xdr:colOff>
      <xdr:row>1</xdr:row>
      <xdr:rowOff>9525</xdr:rowOff>
    </xdr:to>
    <xdr:pic>
      <xdr:nvPicPr>
        <xdr:cNvPr id="1076" name="Picture 2" descr="CRE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95925" y="19050"/>
          <a:ext cx="12573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19050</xdr:rowOff>
    </xdr:from>
    <xdr:to>
      <xdr:col>0</xdr:col>
      <xdr:colOff>1352550</xdr:colOff>
      <xdr:row>1</xdr:row>
      <xdr:rowOff>9525</xdr:rowOff>
    </xdr:to>
    <xdr:pic>
      <xdr:nvPicPr>
        <xdr:cNvPr id="1077" name="Picture 3" descr="CRE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0"/>
          <a:ext cx="12573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390525</xdr:colOff>
          <xdr:row>7</xdr:row>
          <xdr:rowOff>219075</xdr:rowOff>
        </xdr:from>
        <xdr:to>
          <xdr:col>1</xdr:col>
          <xdr:colOff>666750</xdr:colOff>
          <xdr:row>7</xdr:row>
          <xdr:rowOff>542925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13</xdr:row>
          <xdr:rowOff>0</xdr:rowOff>
        </xdr:from>
        <xdr:to>
          <xdr:col>2</xdr:col>
          <xdr:colOff>0</xdr:colOff>
          <xdr:row>13</xdr:row>
          <xdr:rowOff>285750</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20"/>
  <sheetViews>
    <sheetView topLeftCell="A7" workbookViewId="0">
      <selection activeCell="C12" sqref="C12:E12"/>
    </sheetView>
  </sheetViews>
  <sheetFormatPr defaultRowHeight="12.75" x14ac:dyDescent="0.2"/>
  <cols>
    <col min="1" max="1" width="21.5703125" customWidth="1"/>
    <col min="2" max="2" width="14.140625" style="12" customWidth="1"/>
    <col min="3" max="3" width="53.28515625" customWidth="1"/>
    <col min="4" max="4" width="11" hidden="1" customWidth="1"/>
    <col min="5" max="5" width="14" customWidth="1"/>
    <col min="6" max="6" width="35.85546875" customWidth="1"/>
  </cols>
  <sheetData>
    <row r="1" spans="1:7" ht="38.25" customHeight="1" x14ac:dyDescent="0.2">
      <c r="A1" s="124" t="s">
        <v>34</v>
      </c>
      <c r="B1" s="125"/>
      <c r="C1" s="125"/>
      <c r="D1" s="125"/>
      <c r="E1" s="125"/>
      <c r="F1" s="14"/>
    </row>
    <row r="2" spans="1:7" ht="6" customHeight="1" x14ac:dyDescent="0.2">
      <c r="A2" s="13"/>
      <c r="B2" s="14"/>
      <c r="C2" s="14"/>
      <c r="D2" s="14"/>
      <c r="E2" s="14"/>
      <c r="F2" s="14"/>
    </row>
    <row r="3" spans="1:7" ht="43.5" customHeight="1" x14ac:dyDescent="0.2">
      <c r="A3" s="123" t="s">
        <v>97</v>
      </c>
      <c r="B3" s="123"/>
      <c r="C3" s="123"/>
      <c r="D3" s="123"/>
      <c r="E3" s="123"/>
      <c r="F3" s="14"/>
    </row>
    <row r="4" spans="1:7" ht="6.75" customHeight="1" x14ac:dyDescent="0.2">
      <c r="A4" s="15"/>
      <c r="B4" s="15"/>
      <c r="C4" s="15"/>
      <c r="D4" s="15"/>
      <c r="E4" s="15"/>
      <c r="F4" s="14"/>
    </row>
    <row r="5" spans="1:7" ht="129.75" customHeight="1" x14ac:dyDescent="0.2">
      <c r="A5" s="21" t="s">
        <v>35</v>
      </c>
      <c r="B5" s="126" t="s">
        <v>94</v>
      </c>
      <c r="C5" s="126"/>
      <c r="D5" s="126"/>
      <c r="E5" s="126"/>
    </row>
    <row r="6" spans="1:7" ht="8.25" customHeight="1" thickBot="1" x14ac:dyDescent="0.25">
      <c r="A6" s="21"/>
      <c r="B6" s="22"/>
      <c r="C6" s="22"/>
      <c r="D6" s="22"/>
      <c r="E6" s="22"/>
    </row>
    <row r="7" spans="1:7" ht="15.75" x14ac:dyDescent="0.25">
      <c r="A7" s="23"/>
      <c r="B7" s="24" t="s">
        <v>40</v>
      </c>
      <c r="C7" s="25"/>
      <c r="D7" s="26"/>
      <c r="E7" s="27"/>
      <c r="F7" s="17"/>
      <c r="G7" s="1"/>
    </row>
    <row r="8" spans="1:7" ht="51.75" customHeight="1" x14ac:dyDescent="0.25">
      <c r="A8" s="89" t="s">
        <v>54</v>
      </c>
      <c r="B8" s="100" t="b">
        <v>0</v>
      </c>
      <c r="C8" s="130" t="s">
        <v>53</v>
      </c>
      <c r="D8" s="131"/>
      <c r="E8" s="132"/>
      <c r="F8" s="17"/>
      <c r="G8" s="1"/>
    </row>
    <row r="9" spans="1:7" ht="4.5" customHeight="1" x14ac:dyDescent="0.25">
      <c r="A9" s="87"/>
      <c r="B9" s="88"/>
      <c r="C9" s="8"/>
      <c r="D9" s="101"/>
      <c r="E9" s="102"/>
      <c r="F9" s="17"/>
      <c r="G9" s="1"/>
    </row>
    <row r="10" spans="1:7" ht="51" customHeight="1" x14ac:dyDescent="0.2">
      <c r="A10" s="67" t="s">
        <v>73</v>
      </c>
      <c r="B10" s="86">
        <v>0</v>
      </c>
      <c r="C10" s="127" t="s">
        <v>36</v>
      </c>
      <c r="D10" s="128"/>
      <c r="E10" s="129"/>
      <c r="F10" s="17"/>
      <c r="G10" s="1"/>
    </row>
    <row r="11" spans="1:7" ht="5.25" customHeight="1" x14ac:dyDescent="0.2">
      <c r="A11" s="28"/>
      <c r="B11" s="29"/>
      <c r="C11" s="103"/>
      <c r="D11" s="103"/>
      <c r="E11" s="104"/>
      <c r="F11" s="17"/>
      <c r="G11" s="1"/>
    </row>
    <row r="12" spans="1:7" ht="68.25" customHeight="1" x14ac:dyDescent="0.2">
      <c r="A12" s="89" t="s">
        <v>74</v>
      </c>
      <c r="B12" s="93">
        <v>0</v>
      </c>
      <c r="C12" s="117" t="s">
        <v>98</v>
      </c>
      <c r="D12" s="118"/>
      <c r="E12" s="119"/>
      <c r="F12" s="1"/>
      <c r="G12" s="1"/>
    </row>
    <row r="13" spans="1:7" ht="5.25" customHeight="1" x14ac:dyDescent="0.2">
      <c r="A13" s="91"/>
      <c r="B13" s="92"/>
      <c r="C13" s="105"/>
      <c r="D13" s="106"/>
      <c r="E13" s="107"/>
      <c r="F13" s="1"/>
      <c r="G13" s="1"/>
    </row>
    <row r="14" spans="1:7" ht="65.25" customHeight="1" x14ac:dyDescent="0.2">
      <c r="A14" s="89" t="s">
        <v>70</v>
      </c>
      <c r="B14" s="95" t="str">
        <f xml:space="preserve"> INDEX(Summary!A25:A32,F14)</f>
        <v>CP21</v>
      </c>
      <c r="C14" s="133" t="s">
        <v>95</v>
      </c>
      <c r="D14" s="134"/>
      <c r="E14" s="135"/>
      <c r="F14" s="97">
        <v>4</v>
      </c>
      <c r="G14" s="1"/>
    </row>
    <row r="15" spans="1:7" ht="6.75" customHeight="1" x14ac:dyDescent="0.2">
      <c r="A15" s="28"/>
      <c r="B15" s="30"/>
      <c r="C15" s="108"/>
      <c r="D15" s="108"/>
      <c r="E15" s="109"/>
      <c r="F15" s="1"/>
      <c r="G15" s="1"/>
    </row>
    <row r="16" spans="1:7" ht="66.75" customHeight="1" thickBot="1" x14ac:dyDescent="0.25">
      <c r="A16" s="31" t="s">
        <v>75</v>
      </c>
      <c r="B16" s="32">
        <v>0</v>
      </c>
      <c r="C16" s="120" t="s">
        <v>76</v>
      </c>
      <c r="D16" s="121"/>
      <c r="E16" s="122"/>
      <c r="F16" s="1"/>
      <c r="G16" s="1"/>
    </row>
    <row r="17" spans="1:6" s="1" customFormat="1" x14ac:dyDescent="0.2">
      <c r="A17" s="19" t="s">
        <v>93</v>
      </c>
      <c r="B17" s="16"/>
      <c r="D17" s="20"/>
      <c r="E17" s="20"/>
      <c r="F17" s="20"/>
    </row>
    <row r="19" spans="1:6" x14ac:dyDescent="0.2">
      <c r="A19" s="11"/>
    </row>
    <row r="20" spans="1:6" x14ac:dyDescent="0.2">
      <c r="A20" s="11"/>
    </row>
  </sheetData>
  <mergeCells count="8">
    <mergeCell ref="C12:E12"/>
    <mergeCell ref="C16:E16"/>
    <mergeCell ref="A3:E3"/>
    <mergeCell ref="A1:E1"/>
    <mergeCell ref="B5:E5"/>
    <mergeCell ref="C10:E10"/>
    <mergeCell ref="C8:E8"/>
    <mergeCell ref="C14:E14"/>
  </mergeCells>
  <phoneticPr fontId="2" type="noConversion"/>
  <pageMargins left="0.25" right="0.2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1</xdr:col>
                    <xdr:colOff>390525</xdr:colOff>
                    <xdr:row>7</xdr:row>
                    <xdr:rowOff>219075</xdr:rowOff>
                  </from>
                  <to>
                    <xdr:col>1</xdr:col>
                    <xdr:colOff>666750</xdr:colOff>
                    <xdr:row>7</xdr:row>
                    <xdr:rowOff>542925</xdr:rowOff>
                  </to>
                </anchor>
              </controlPr>
            </control>
          </mc:Choice>
        </mc:AlternateContent>
        <mc:AlternateContent xmlns:mc="http://schemas.openxmlformats.org/markup-compatibility/2006">
          <mc:Choice Requires="x14">
            <control shapeId="1064" r:id="rId5" name="Drop Down 40">
              <controlPr defaultSize="0" autoLine="0" autoPict="0">
                <anchor moveWithCells="1">
                  <from>
                    <xdr:col>0</xdr:col>
                    <xdr:colOff>1428750</xdr:colOff>
                    <xdr:row>13</xdr:row>
                    <xdr:rowOff>0</xdr:rowOff>
                  </from>
                  <to>
                    <xdr:col>2</xdr:col>
                    <xdr:colOff>0</xdr:colOff>
                    <xdr:row>13</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7"/>
  <sheetViews>
    <sheetView workbookViewId="0">
      <selection activeCell="E24" sqref="E24"/>
    </sheetView>
  </sheetViews>
  <sheetFormatPr defaultRowHeight="12.75" x14ac:dyDescent="0.2"/>
  <cols>
    <col min="1" max="1" width="5.5703125" customWidth="1"/>
    <col min="2" max="2" width="45.5703125" customWidth="1"/>
    <col min="3" max="3" width="15.7109375" customWidth="1"/>
    <col min="4" max="4" width="11.28515625" customWidth="1"/>
    <col min="5" max="5" width="18.42578125" customWidth="1"/>
    <col min="6" max="6" width="11.5703125" customWidth="1"/>
  </cols>
  <sheetData>
    <row r="1" spans="1:5" s="66" customFormat="1" ht="20.25" customHeight="1" x14ac:dyDescent="0.3">
      <c r="A1" s="138" t="s">
        <v>41</v>
      </c>
      <c r="B1" s="139"/>
      <c r="C1" s="139"/>
      <c r="D1" s="139"/>
      <c r="E1" s="139"/>
    </row>
    <row r="2" spans="1:5" ht="17.25" customHeight="1" x14ac:dyDescent="0.2">
      <c r="A2" s="140" t="s">
        <v>86</v>
      </c>
      <c r="B2" s="141"/>
      <c r="C2" s="141"/>
      <c r="D2" s="141"/>
      <c r="E2" s="141"/>
    </row>
    <row r="3" spans="1:5" x14ac:dyDescent="0.2">
      <c r="A3" s="142" t="s">
        <v>88</v>
      </c>
      <c r="B3" s="142"/>
      <c r="C3" s="142"/>
      <c r="D3" s="142"/>
      <c r="E3" s="142"/>
    </row>
    <row r="4" spans="1:5" ht="15.75" x14ac:dyDescent="0.25">
      <c r="A4" s="34" t="s">
        <v>13</v>
      </c>
      <c r="B4" s="35"/>
      <c r="C4" s="36" t="s">
        <v>18</v>
      </c>
      <c r="D4" s="36" t="s">
        <v>11</v>
      </c>
      <c r="E4" s="36" t="s">
        <v>31</v>
      </c>
    </row>
    <row r="5" spans="1:5" ht="15" x14ac:dyDescent="0.2">
      <c r="A5" s="33"/>
      <c r="B5" s="33"/>
      <c r="C5" s="33"/>
      <c r="D5" s="33"/>
      <c r="E5" s="33"/>
    </row>
    <row r="6" spans="1:5" ht="15.75" x14ac:dyDescent="0.25">
      <c r="A6" s="33"/>
      <c r="B6" s="37" t="s">
        <v>30</v>
      </c>
      <c r="C6" s="38">
        <f>'CREP CONTRACT INFO'!B12</f>
        <v>0</v>
      </c>
      <c r="D6" s="39">
        <f>'CREP CONTRACT INFO'!B10</f>
        <v>0</v>
      </c>
      <c r="E6" s="40">
        <f>C6*D6</f>
        <v>0</v>
      </c>
    </row>
    <row r="7" spans="1:5" ht="15" x14ac:dyDescent="0.2">
      <c r="A7" s="33"/>
      <c r="B7" s="33"/>
      <c r="C7" s="40"/>
      <c r="D7" s="33"/>
      <c r="E7" s="40"/>
    </row>
    <row r="8" spans="1:5" ht="15.75" x14ac:dyDescent="0.25">
      <c r="A8" s="33"/>
      <c r="B8" s="99" t="s">
        <v>82</v>
      </c>
      <c r="C8" s="40">
        <f>C6*D9</f>
        <v>0</v>
      </c>
      <c r="D8" s="39">
        <f>D6</f>
        <v>0</v>
      </c>
      <c r="E8" s="40">
        <f>C8*D8</f>
        <v>0</v>
      </c>
    </row>
    <row r="9" spans="1:5" ht="15" x14ac:dyDescent="0.2">
      <c r="A9" s="33"/>
      <c r="B9" s="11" t="s">
        <v>81</v>
      </c>
      <c r="C9" s="40"/>
      <c r="D9" s="98">
        <f>IF('CREP CONTRACT INFO'!B14="CP23",0.6,IF('CREP CONTRACT INFO'!B14="CP25",0.6,0.35))</f>
        <v>0.35</v>
      </c>
      <c r="E9" s="40"/>
    </row>
    <row r="10" spans="1:5" ht="15" x14ac:dyDescent="0.2">
      <c r="A10" s="33"/>
      <c r="B10" s="33"/>
      <c r="C10" s="33"/>
      <c r="D10" s="33"/>
      <c r="E10" s="42"/>
    </row>
    <row r="11" spans="1:5" ht="15.75" x14ac:dyDescent="0.25">
      <c r="A11" s="33"/>
      <c r="B11" s="43" t="s">
        <v>32</v>
      </c>
      <c r="C11" s="40"/>
      <c r="D11" s="33"/>
      <c r="E11" s="44">
        <f>SUM(E6:E9)</f>
        <v>0</v>
      </c>
    </row>
    <row r="12" spans="1:5" ht="15.75" x14ac:dyDescent="0.25">
      <c r="A12" s="33"/>
      <c r="B12" s="43" t="s">
        <v>33</v>
      </c>
      <c r="C12" s="40"/>
      <c r="D12" s="33"/>
      <c r="E12" s="45">
        <f>E11*15</f>
        <v>0</v>
      </c>
    </row>
    <row r="13" spans="1:5" ht="27" customHeight="1" x14ac:dyDescent="0.2">
      <c r="A13" s="33"/>
      <c r="B13" s="41"/>
      <c r="C13" s="40"/>
      <c r="D13" s="33"/>
      <c r="E13" s="33"/>
    </row>
    <row r="14" spans="1:5" ht="15.75" x14ac:dyDescent="0.25">
      <c r="A14" s="46" t="s">
        <v>14</v>
      </c>
      <c r="B14" s="47"/>
      <c r="C14" s="48" t="s">
        <v>18</v>
      </c>
      <c r="D14" s="48" t="s">
        <v>11</v>
      </c>
      <c r="E14" s="48" t="s">
        <v>31</v>
      </c>
    </row>
    <row r="15" spans="1:5" ht="15" x14ac:dyDescent="0.2">
      <c r="A15" s="33"/>
      <c r="B15" s="33"/>
      <c r="C15" s="33"/>
      <c r="D15" s="33"/>
      <c r="E15" s="33"/>
    </row>
    <row r="16" spans="1:5" ht="15.75" x14ac:dyDescent="0.25">
      <c r="A16" s="33"/>
      <c r="B16" s="99" t="s">
        <v>83</v>
      </c>
      <c r="C16" s="40">
        <f>IF('CREP CONTRACT INFO'!B14="CP21",100*D17,IF('CREP CONTRACT INFO'!B14="CP22",100*D17,IF('CREP CONTRACT INFO'!B14="CP8A",100*D17,0)))</f>
        <v>100</v>
      </c>
      <c r="D16" s="39">
        <f>D6</f>
        <v>0</v>
      </c>
      <c r="E16" s="40">
        <f>IF('CREP CONTRACT INFO'!B8=TRUE,0,'15 Yr Agreement'!C16*D16)</f>
        <v>0</v>
      </c>
    </row>
    <row r="17" spans="1:5" ht="15" x14ac:dyDescent="0.2">
      <c r="A17" s="33"/>
      <c r="B17" s="85" t="s">
        <v>84</v>
      </c>
      <c r="C17" s="40"/>
      <c r="D17" s="111">
        <f>IF('CREP CONTRACT INFO'!B8=TRUE,0,1)</f>
        <v>1</v>
      </c>
      <c r="E17" s="40"/>
    </row>
    <row r="18" spans="1:5" ht="15.75" x14ac:dyDescent="0.25">
      <c r="A18" s="33"/>
      <c r="B18" s="37" t="s">
        <v>16</v>
      </c>
      <c r="C18" s="40">
        <f>1.5*C6</f>
        <v>0</v>
      </c>
      <c r="D18" s="39">
        <f>D6</f>
        <v>0</v>
      </c>
      <c r="E18" s="40">
        <f>C18*D18</f>
        <v>0</v>
      </c>
    </row>
    <row r="19" spans="1:5" ht="15.75" x14ac:dyDescent="0.25">
      <c r="A19" s="33"/>
      <c r="B19" s="37"/>
      <c r="C19" s="40"/>
      <c r="D19" s="33"/>
      <c r="E19" s="49"/>
    </row>
    <row r="20" spans="1:5" ht="15.75" x14ac:dyDescent="0.25">
      <c r="A20" s="33"/>
      <c r="B20" s="43" t="s">
        <v>12</v>
      </c>
      <c r="C20" s="40"/>
      <c r="D20" s="33"/>
      <c r="E20" s="50">
        <f>SUM(E16:E18)</f>
        <v>0</v>
      </c>
    </row>
    <row r="21" spans="1:5" ht="29.25" customHeight="1" x14ac:dyDescent="0.2">
      <c r="A21" s="33"/>
      <c r="B21" s="33"/>
      <c r="C21" s="40"/>
      <c r="D21" s="33"/>
      <c r="E21" s="33"/>
    </row>
    <row r="22" spans="1:5" ht="15.75" x14ac:dyDescent="0.25">
      <c r="A22" s="51" t="s">
        <v>15</v>
      </c>
      <c r="B22" s="52"/>
      <c r="C22" s="136" t="s">
        <v>39</v>
      </c>
      <c r="D22" s="137"/>
      <c r="E22" s="53" t="s">
        <v>17</v>
      </c>
    </row>
    <row r="23" spans="1:5" ht="15" x14ac:dyDescent="0.2">
      <c r="A23" s="33"/>
      <c r="B23" s="33"/>
      <c r="C23" s="33"/>
      <c r="D23" s="33"/>
      <c r="E23" s="33"/>
    </row>
    <row r="24" spans="1:5" ht="15.75" x14ac:dyDescent="0.25">
      <c r="A24" s="33"/>
      <c r="B24" s="99" t="s">
        <v>85</v>
      </c>
      <c r="C24" s="38">
        <f>'CREP CONTRACT INFO'!B16</f>
        <v>0</v>
      </c>
      <c r="D24" s="111">
        <f>IF('CREP CONTRACT INFO'!B8=TRUE,0,1)</f>
        <v>1</v>
      </c>
      <c r="E24" s="40">
        <f>IF('CREP CONTRACT INFO'!B14="CP21",C24*0.4*D24,IF('CREP CONTRACT INFO'!B14="CP22",C24*0.4*D24,IF('CREP CONTRACT INFO'!B14="CP8A",C24*0.4*D24,0)))</f>
        <v>0</v>
      </c>
    </row>
    <row r="25" spans="1:5" ht="15.75" x14ac:dyDescent="0.25">
      <c r="A25" s="33"/>
      <c r="B25" s="37" t="s">
        <v>37</v>
      </c>
      <c r="C25" s="40"/>
      <c r="D25" s="40"/>
      <c r="E25" s="40">
        <f>C24*0.5</f>
        <v>0</v>
      </c>
    </row>
    <row r="26" spans="1:5" ht="15" x14ac:dyDescent="0.2">
      <c r="A26" s="33"/>
      <c r="B26" s="33"/>
      <c r="C26" s="40"/>
      <c r="D26" s="40"/>
      <c r="E26" s="40"/>
    </row>
    <row r="27" spans="1:5" ht="15.75" x14ac:dyDescent="0.25">
      <c r="A27" s="33"/>
      <c r="B27" s="99" t="s">
        <v>90</v>
      </c>
      <c r="C27" s="33"/>
      <c r="D27" s="40"/>
      <c r="E27" s="40">
        <f>E25*0.4</f>
        <v>0</v>
      </c>
    </row>
    <row r="28" spans="1:5" ht="15" x14ac:dyDescent="0.2">
      <c r="A28" s="33"/>
      <c r="B28" s="33"/>
      <c r="C28" s="33"/>
      <c r="D28" s="40"/>
      <c r="E28" s="49"/>
    </row>
    <row r="29" spans="1:5" ht="15.75" x14ac:dyDescent="0.25">
      <c r="A29" s="33"/>
      <c r="B29" s="43" t="s">
        <v>12</v>
      </c>
      <c r="C29" s="33"/>
      <c r="D29" s="40"/>
      <c r="E29" s="54">
        <f>SUM(E24:E27)</f>
        <v>0</v>
      </c>
    </row>
    <row r="30" spans="1:5" ht="15" x14ac:dyDescent="0.2">
      <c r="A30" s="33"/>
      <c r="B30" s="33"/>
      <c r="C30" s="33"/>
      <c r="D30" s="40"/>
      <c r="E30" s="40"/>
    </row>
    <row r="31" spans="1:5" ht="15" x14ac:dyDescent="0.2">
      <c r="A31" s="33"/>
      <c r="B31" s="33"/>
      <c r="C31" s="33"/>
      <c r="D31" s="33"/>
      <c r="E31" s="33"/>
    </row>
    <row r="32" spans="1:5" ht="15.75" x14ac:dyDescent="0.25">
      <c r="A32" s="55" t="s">
        <v>21</v>
      </c>
      <c r="B32" s="56"/>
      <c r="C32" s="56"/>
      <c r="D32" s="56"/>
      <c r="E32" s="57"/>
    </row>
    <row r="33" spans="1:5" ht="15" x14ac:dyDescent="0.2">
      <c r="A33" s="33"/>
      <c r="B33" s="33"/>
      <c r="C33" s="33"/>
      <c r="D33" s="33"/>
      <c r="E33" s="33"/>
    </row>
    <row r="34" spans="1:5" ht="15.75" x14ac:dyDescent="0.25">
      <c r="A34" s="33"/>
      <c r="B34" s="34" t="s">
        <v>22</v>
      </c>
      <c r="C34" s="58"/>
      <c r="D34" s="35"/>
      <c r="E34" s="59">
        <f>E12</f>
        <v>0</v>
      </c>
    </row>
    <row r="35" spans="1:5" ht="15.75" x14ac:dyDescent="0.25">
      <c r="A35" s="33"/>
      <c r="B35" s="46" t="s">
        <v>23</v>
      </c>
      <c r="C35" s="60"/>
      <c r="D35" s="47"/>
      <c r="E35" s="61">
        <f>E20</f>
        <v>0</v>
      </c>
    </row>
    <row r="36" spans="1:5" ht="15.75" x14ac:dyDescent="0.25">
      <c r="A36" s="33"/>
      <c r="B36" s="51" t="s">
        <v>24</v>
      </c>
      <c r="C36" s="62"/>
      <c r="D36" s="52"/>
      <c r="E36" s="63">
        <f>E29</f>
        <v>0</v>
      </c>
    </row>
    <row r="37" spans="1:5" ht="15.75" x14ac:dyDescent="0.25">
      <c r="A37" s="33"/>
      <c r="B37" s="64" t="s">
        <v>25</v>
      </c>
      <c r="C37" s="56"/>
      <c r="D37" s="57"/>
      <c r="E37" s="65">
        <f>SUM(E34:E36)</f>
        <v>0</v>
      </c>
    </row>
  </sheetData>
  <mergeCells count="4">
    <mergeCell ref="C22:D22"/>
    <mergeCell ref="A1:E1"/>
    <mergeCell ref="A2:E2"/>
    <mergeCell ref="A3:E3"/>
  </mergeCells>
  <phoneticPr fontId="2" type="noConversion"/>
  <pageMargins left="0.5" right="0.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7"/>
  <sheetViews>
    <sheetView workbookViewId="0">
      <selection activeCell="H10" sqref="H10"/>
    </sheetView>
  </sheetViews>
  <sheetFormatPr defaultRowHeight="12.75" x14ac:dyDescent="0.2"/>
  <cols>
    <col min="1" max="1" width="5.5703125" customWidth="1"/>
    <col min="2" max="2" width="45.5703125" customWidth="1"/>
    <col min="3" max="3" width="15.7109375" customWidth="1"/>
    <col min="4" max="4" width="11.28515625" customWidth="1"/>
    <col min="5" max="5" width="18.42578125" customWidth="1"/>
    <col min="6" max="6" width="11.5703125" customWidth="1"/>
  </cols>
  <sheetData>
    <row r="1" spans="1:5" s="66" customFormat="1" ht="20.25" customHeight="1" x14ac:dyDescent="0.3">
      <c r="A1" s="143" t="s">
        <v>38</v>
      </c>
      <c r="B1" s="139"/>
      <c r="C1" s="139"/>
      <c r="D1" s="139"/>
      <c r="E1" s="139"/>
    </row>
    <row r="2" spans="1:5" ht="17.25" customHeight="1" x14ac:dyDescent="0.2">
      <c r="A2" s="140" t="s">
        <v>86</v>
      </c>
      <c r="B2" s="141"/>
      <c r="C2" s="141"/>
      <c r="D2" s="141"/>
      <c r="E2" s="141"/>
    </row>
    <row r="3" spans="1:5" x14ac:dyDescent="0.2">
      <c r="A3" s="142" t="s">
        <v>87</v>
      </c>
      <c r="B3" s="142"/>
      <c r="C3" s="142"/>
      <c r="D3" s="142"/>
      <c r="E3" s="142"/>
    </row>
    <row r="4" spans="1:5" ht="15.75" x14ac:dyDescent="0.25">
      <c r="A4" s="34" t="s">
        <v>13</v>
      </c>
      <c r="B4" s="35"/>
      <c r="C4" s="36" t="s">
        <v>18</v>
      </c>
      <c r="D4" s="36" t="s">
        <v>11</v>
      </c>
      <c r="E4" s="36" t="s">
        <v>31</v>
      </c>
    </row>
    <row r="5" spans="1:5" ht="15" x14ac:dyDescent="0.2">
      <c r="A5" s="33"/>
      <c r="B5" s="33"/>
      <c r="C5" s="33"/>
      <c r="D5" s="33"/>
      <c r="E5" s="33"/>
    </row>
    <row r="6" spans="1:5" ht="15.75" x14ac:dyDescent="0.25">
      <c r="A6" s="33"/>
      <c r="B6" s="37" t="s">
        <v>30</v>
      </c>
      <c r="C6" s="38">
        <f>'CREP CONTRACT INFO'!B12</f>
        <v>0</v>
      </c>
      <c r="D6" s="39">
        <f>'CREP CONTRACT INFO'!B10</f>
        <v>0</v>
      </c>
      <c r="E6" s="40">
        <f>C6*D6</f>
        <v>0</v>
      </c>
    </row>
    <row r="7" spans="1:5" ht="15" x14ac:dyDescent="0.2">
      <c r="A7" s="33"/>
      <c r="B7" s="33"/>
      <c r="C7" s="40"/>
      <c r="D7" s="33"/>
      <c r="E7" s="40"/>
    </row>
    <row r="8" spans="1:5" ht="15.75" x14ac:dyDescent="0.25">
      <c r="A8" s="33"/>
      <c r="B8" s="99" t="s">
        <v>82</v>
      </c>
      <c r="C8" s="40">
        <f>C6*D9</f>
        <v>0</v>
      </c>
      <c r="D8" s="39">
        <f>D6</f>
        <v>0</v>
      </c>
      <c r="E8" s="40">
        <f>C8*D8</f>
        <v>0</v>
      </c>
    </row>
    <row r="9" spans="1:5" ht="15" x14ac:dyDescent="0.2">
      <c r="A9" s="33"/>
      <c r="B9" s="11" t="s">
        <v>81</v>
      </c>
      <c r="C9" s="40"/>
      <c r="D9" s="98">
        <f>IF('CREP CONTRACT INFO'!B14="CP23",0.6,IF('CREP CONTRACT INFO'!B14="CP25",0.6,0.35))</f>
        <v>0.35</v>
      </c>
      <c r="E9" s="40"/>
    </row>
    <row r="10" spans="1:5" ht="15" x14ac:dyDescent="0.2">
      <c r="A10" s="33"/>
      <c r="B10" s="33"/>
      <c r="C10" s="33"/>
      <c r="D10" s="33"/>
      <c r="E10" s="42"/>
    </row>
    <row r="11" spans="1:5" ht="15.75" x14ac:dyDescent="0.25">
      <c r="A11" s="33"/>
      <c r="B11" s="43" t="s">
        <v>32</v>
      </c>
      <c r="C11" s="40"/>
      <c r="D11" s="33"/>
      <c r="E11" s="44">
        <f>SUM(E6:E9)</f>
        <v>0</v>
      </c>
    </row>
    <row r="12" spans="1:5" ht="15.75" x14ac:dyDescent="0.25">
      <c r="A12" s="33"/>
      <c r="B12" s="43" t="s">
        <v>33</v>
      </c>
      <c r="C12" s="40"/>
      <c r="D12" s="33"/>
      <c r="E12" s="45">
        <f>E11*15</f>
        <v>0</v>
      </c>
    </row>
    <row r="13" spans="1:5" ht="27" customHeight="1" x14ac:dyDescent="0.2">
      <c r="A13" s="33"/>
      <c r="B13" s="41"/>
      <c r="C13" s="40"/>
      <c r="D13" s="33"/>
      <c r="E13" s="33"/>
    </row>
    <row r="14" spans="1:5" ht="15.75" x14ac:dyDescent="0.25">
      <c r="A14" s="46" t="s">
        <v>14</v>
      </c>
      <c r="B14" s="47"/>
      <c r="C14" s="48" t="s">
        <v>18</v>
      </c>
      <c r="D14" s="48" t="s">
        <v>11</v>
      </c>
      <c r="E14" s="48" t="s">
        <v>31</v>
      </c>
    </row>
    <row r="15" spans="1:5" ht="15" x14ac:dyDescent="0.2">
      <c r="A15" s="33"/>
      <c r="B15" s="33"/>
      <c r="C15" s="33"/>
      <c r="D15" s="33"/>
      <c r="E15" s="33"/>
    </row>
    <row r="16" spans="1:5" ht="15.75" x14ac:dyDescent="0.25">
      <c r="A16" s="33"/>
      <c r="B16" s="99" t="s">
        <v>83</v>
      </c>
      <c r="C16" s="40">
        <f>IF('CREP CONTRACT INFO'!B14="CP21",100*D17,IF('CREP CONTRACT INFO'!B14="CP22",100*D17,IF('CREP CONTRACT INFO'!B14="CP8A",100*D17,0)))</f>
        <v>100</v>
      </c>
      <c r="D16" s="39">
        <f>D6</f>
        <v>0</v>
      </c>
      <c r="E16" s="40">
        <f>IF('CREP CONTRACT INFO'!B8=TRUE,0,'Perpetual Easement'!C16*D16)</f>
        <v>0</v>
      </c>
    </row>
    <row r="17" spans="1:5" ht="15" x14ac:dyDescent="0.2">
      <c r="A17" s="33"/>
      <c r="B17" s="85" t="s">
        <v>84</v>
      </c>
      <c r="C17" s="40"/>
      <c r="D17" s="111">
        <f>IF('CREP CONTRACT INFO'!B8=TRUE,0,1)</f>
        <v>1</v>
      </c>
      <c r="E17" s="40"/>
    </row>
    <row r="18" spans="1:5" ht="15.75" x14ac:dyDescent="0.25">
      <c r="A18" s="33"/>
      <c r="B18" s="37" t="s">
        <v>16</v>
      </c>
      <c r="C18" s="40">
        <f>12*C6</f>
        <v>0</v>
      </c>
      <c r="D18" s="39">
        <f>D6</f>
        <v>0</v>
      </c>
      <c r="E18" s="40">
        <f>C18*D18</f>
        <v>0</v>
      </c>
    </row>
    <row r="19" spans="1:5" ht="15.75" x14ac:dyDescent="0.25">
      <c r="A19" s="33"/>
      <c r="B19" s="37"/>
      <c r="C19" s="40"/>
      <c r="D19" s="33"/>
      <c r="E19" s="49"/>
    </row>
    <row r="20" spans="1:5" ht="15.75" x14ac:dyDescent="0.25">
      <c r="A20" s="33"/>
      <c r="B20" s="43" t="s">
        <v>12</v>
      </c>
      <c r="C20" s="40"/>
      <c r="D20" s="33"/>
      <c r="E20" s="50">
        <f>SUM(E16:E18)</f>
        <v>0</v>
      </c>
    </row>
    <row r="21" spans="1:5" ht="29.25" customHeight="1" x14ac:dyDescent="0.2">
      <c r="A21" s="33"/>
      <c r="B21" s="33"/>
      <c r="C21" s="40"/>
      <c r="D21" s="33"/>
      <c r="E21" s="33"/>
    </row>
    <row r="22" spans="1:5" ht="15.75" x14ac:dyDescent="0.25">
      <c r="A22" s="51" t="s">
        <v>15</v>
      </c>
      <c r="B22" s="52"/>
      <c r="C22" s="136" t="s">
        <v>39</v>
      </c>
      <c r="D22" s="137"/>
      <c r="E22" s="53" t="s">
        <v>17</v>
      </c>
    </row>
    <row r="23" spans="1:5" ht="15" x14ac:dyDescent="0.2">
      <c r="A23" s="33"/>
      <c r="B23" s="33"/>
      <c r="C23" s="33"/>
      <c r="D23" s="33"/>
      <c r="E23" s="33"/>
    </row>
    <row r="24" spans="1:5" ht="15.75" x14ac:dyDescent="0.25">
      <c r="A24" s="33"/>
      <c r="B24" s="99" t="s">
        <v>85</v>
      </c>
      <c r="C24" s="38">
        <f>'CREP CONTRACT INFO'!B16</f>
        <v>0</v>
      </c>
      <c r="D24" s="111">
        <f>IF('CREP CONTRACT INFO'!B8=TRUE,0,1)</f>
        <v>1</v>
      </c>
      <c r="E24" s="40">
        <f>IF('CREP CONTRACT INFO'!B14="CP21",C24*0.4*D24,IF('CREP CONTRACT INFO'!B14="CP22",C24*0.4*D24,IF('CREP CONTRACT INFO'!B14="CP8A",C24*0.4*D24,0)))</f>
        <v>0</v>
      </c>
    </row>
    <row r="25" spans="1:5" ht="15.75" x14ac:dyDescent="0.25">
      <c r="A25" s="33"/>
      <c r="B25" s="37" t="s">
        <v>37</v>
      </c>
      <c r="C25" s="40"/>
      <c r="D25" s="40"/>
      <c r="E25" s="40">
        <f>C24*0.5</f>
        <v>0</v>
      </c>
    </row>
    <row r="26" spans="1:5" ht="15" x14ac:dyDescent="0.2">
      <c r="A26" s="33"/>
      <c r="B26" s="33"/>
      <c r="C26" s="40"/>
      <c r="D26" s="40"/>
      <c r="E26" s="40"/>
    </row>
    <row r="27" spans="1:5" ht="15.75" x14ac:dyDescent="0.25">
      <c r="A27" s="33"/>
      <c r="B27" s="99" t="s">
        <v>90</v>
      </c>
      <c r="C27" s="33"/>
      <c r="D27" s="40"/>
      <c r="E27" s="40">
        <f>E25*0.4</f>
        <v>0</v>
      </c>
    </row>
    <row r="28" spans="1:5" ht="15" x14ac:dyDescent="0.2">
      <c r="A28" s="33"/>
      <c r="B28" s="33"/>
      <c r="C28" s="33"/>
      <c r="D28" s="40"/>
      <c r="E28" s="49"/>
    </row>
    <row r="29" spans="1:5" ht="15.75" x14ac:dyDescent="0.25">
      <c r="A29" s="33"/>
      <c r="B29" s="43" t="s">
        <v>12</v>
      </c>
      <c r="C29" s="33"/>
      <c r="D29" s="40"/>
      <c r="E29" s="54">
        <f>SUM(E24:E27)</f>
        <v>0</v>
      </c>
    </row>
    <row r="30" spans="1:5" ht="15" x14ac:dyDescent="0.2">
      <c r="A30" s="33"/>
      <c r="B30" s="33"/>
      <c r="C30" s="33"/>
      <c r="D30" s="40"/>
      <c r="E30" s="40"/>
    </row>
    <row r="31" spans="1:5" ht="15" x14ac:dyDescent="0.2">
      <c r="A31" s="33"/>
      <c r="B31" s="33"/>
      <c r="C31" s="33"/>
      <c r="D31" s="33"/>
      <c r="E31" s="33"/>
    </row>
    <row r="32" spans="1:5" ht="15.75" x14ac:dyDescent="0.25">
      <c r="A32" s="55" t="s">
        <v>21</v>
      </c>
      <c r="B32" s="56"/>
      <c r="C32" s="56"/>
      <c r="D32" s="56"/>
      <c r="E32" s="57"/>
    </row>
    <row r="33" spans="1:5" ht="15" x14ac:dyDescent="0.2">
      <c r="A33" s="33"/>
      <c r="B33" s="33"/>
      <c r="C33" s="33"/>
      <c r="D33" s="33"/>
      <c r="E33" s="33"/>
    </row>
    <row r="34" spans="1:5" ht="15.75" x14ac:dyDescent="0.25">
      <c r="A34" s="33"/>
      <c r="B34" s="34" t="s">
        <v>22</v>
      </c>
      <c r="C34" s="58"/>
      <c r="D34" s="35"/>
      <c r="E34" s="59">
        <f>E12</f>
        <v>0</v>
      </c>
    </row>
    <row r="35" spans="1:5" ht="15.75" x14ac:dyDescent="0.25">
      <c r="A35" s="33"/>
      <c r="B35" s="46" t="s">
        <v>23</v>
      </c>
      <c r="C35" s="60"/>
      <c r="D35" s="47"/>
      <c r="E35" s="61">
        <f>E20</f>
        <v>0</v>
      </c>
    </row>
    <row r="36" spans="1:5" ht="15.75" x14ac:dyDescent="0.25">
      <c r="A36" s="33"/>
      <c r="B36" s="51" t="s">
        <v>24</v>
      </c>
      <c r="C36" s="62"/>
      <c r="D36" s="52"/>
      <c r="E36" s="63">
        <f>E29</f>
        <v>0</v>
      </c>
    </row>
    <row r="37" spans="1:5" ht="15.75" x14ac:dyDescent="0.25">
      <c r="A37" s="33"/>
      <c r="B37" s="64" t="s">
        <v>25</v>
      </c>
      <c r="C37" s="56"/>
      <c r="D37" s="57"/>
      <c r="E37" s="65">
        <f>SUM(E34:E36)</f>
        <v>0</v>
      </c>
    </row>
  </sheetData>
  <mergeCells count="4">
    <mergeCell ref="C22:D22"/>
    <mergeCell ref="A1:E1"/>
    <mergeCell ref="A2:E2"/>
    <mergeCell ref="A3:E3"/>
  </mergeCells>
  <phoneticPr fontId="2" type="noConversion"/>
  <pageMargins left="0.5" right="0.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5"/>
  <sheetViews>
    <sheetView tabSelected="1" topLeftCell="A6" workbookViewId="0">
      <selection activeCell="A35" sqref="A35"/>
    </sheetView>
  </sheetViews>
  <sheetFormatPr defaultRowHeight="12.75" x14ac:dyDescent="0.2"/>
  <cols>
    <col min="1" max="1" width="11.5703125" customWidth="1"/>
    <col min="2" max="2" width="28.7109375" customWidth="1"/>
    <col min="3" max="3" width="13.140625" customWidth="1"/>
    <col min="4" max="4" width="21" customWidth="1"/>
    <col min="5" max="5" width="47.85546875" customWidth="1"/>
  </cols>
  <sheetData>
    <row r="1" spans="1:6" ht="19.5" customHeight="1" x14ac:dyDescent="0.3">
      <c r="A1" s="144" t="s">
        <v>42</v>
      </c>
      <c r="B1" s="144"/>
      <c r="C1" s="144"/>
      <c r="D1" s="144"/>
      <c r="E1" s="144"/>
    </row>
    <row r="2" spans="1:6" ht="7.5" customHeight="1" thickBot="1" x14ac:dyDescent="0.25"/>
    <row r="3" spans="1:6" x14ac:dyDescent="0.2">
      <c r="A3" s="69" t="s">
        <v>48</v>
      </c>
      <c r="B3" s="18" t="s">
        <v>26</v>
      </c>
      <c r="C3" s="18" t="s">
        <v>27</v>
      </c>
      <c r="D3" s="18" t="s">
        <v>0</v>
      </c>
      <c r="E3" s="70" t="s">
        <v>46</v>
      </c>
      <c r="F3" s="1"/>
    </row>
    <row r="4" spans="1:6" ht="7.5" customHeight="1" x14ac:dyDescent="0.2">
      <c r="A4" s="71"/>
      <c r="B4" s="3"/>
      <c r="C4" s="3"/>
      <c r="D4" s="3"/>
      <c r="E4" s="72"/>
      <c r="F4" s="1"/>
    </row>
    <row r="5" spans="1:6" s="1" customFormat="1" x14ac:dyDescent="0.2">
      <c r="A5" s="73" t="s">
        <v>13</v>
      </c>
      <c r="B5" s="4"/>
      <c r="C5" s="3"/>
      <c r="D5" s="3"/>
      <c r="E5" s="72"/>
    </row>
    <row r="6" spans="1:6" s="1" customFormat="1" x14ac:dyDescent="0.2">
      <c r="A6" s="74" t="s">
        <v>1</v>
      </c>
      <c r="B6" s="5" t="s">
        <v>52</v>
      </c>
      <c r="C6" s="5" t="s">
        <v>19</v>
      </c>
      <c r="D6" s="5" t="s">
        <v>49</v>
      </c>
      <c r="E6" s="75" t="s">
        <v>44</v>
      </c>
    </row>
    <row r="7" spans="1:6" s="1" customFormat="1" x14ac:dyDescent="0.2">
      <c r="A7" s="74"/>
      <c r="B7" s="5"/>
      <c r="C7" s="5"/>
      <c r="D7" s="5"/>
      <c r="E7" s="75"/>
    </row>
    <row r="8" spans="1:6" s="1" customFormat="1" x14ac:dyDescent="0.2">
      <c r="A8" s="74" t="s">
        <v>1</v>
      </c>
      <c r="B8" s="5" t="s">
        <v>4</v>
      </c>
      <c r="C8" s="5" t="s">
        <v>19</v>
      </c>
      <c r="D8" s="5" t="s">
        <v>43</v>
      </c>
      <c r="E8" s="75" t="s">
        <v>45</v>
      </c>
    </row>
    <row r="9" spans="1:6" s="1" customFormat="1" x14ac:dyDescent="0.2">
      <c r="A9" s="74"/>
      <c r="B9" s="5"/>
      <c r="C9" s="5"/>
      <c r="D9" s="5"/>
      <c r="E9" s="75"/>
    </row>
    <row r="10" spans="1:6" s="1" customFormat="1" x14ac:dyDescent="0.2">
      <c r="A10" s="77" t="s">
        <v>14</v>
      </c>
      <c r="B10" s="6"/>
      <c r="C10" s="9"/>
      <c r="D10" s="5"/>
      <c r="E10" s="72"/>
    </row>
    <row r="11" spans="1:6" s="1" customFormat="1" ht="25.5" x14ac:dyDescent="0.2">
      <c r="A11" s="74" t="s">
        <v>1</v>
      </c>
      <c r="B11" s="5" t="s">
        <v>5</v>
      </c>
      <c r="C11" s="5" t="s">
        <v>20</v>
      </c>
      <c r="D11" s="5" t="s">
        <v>28</v>
      </c>
      <c r="E11" s="110" t="s">
        <v>77</v>
      </c>
    </row>
    <row r="12" spans="1:6" s="1" customFormat="1" x14ac:dyDescent="0.2">
      <c r="A12" s="74"/>
      <c r="B12" s="5"/>
      <c r="C12" s="5"/>
      <c r="D12" s="5"/>
      <c r="E12" s="90"/>
    </row>
    <row r="13" spans="1:6" s="1" customFormat="1" x14ac:dyDescent="0.2">
      <c r="A13" s="74" t="s">
        <v>2</v>
      </c>
      <c r="B13" s="5" t="s">
        <v>5</v>
      </c>
      <c r="C13" s="5" t="s">
        <v>20</v>
      </c>
      <c r="D13" s="5" t="s">
        <v>50</v>
      </c>
      <c r="E13" s="76"/>
    </row>
    <row r="14" spans="1:6" s="1" customFormat="1" x14ac:dyDescent="0.2">
      <c r="A14" s="71"/>
      <c r="B14" s="2"/>
      <c r="C14" s="9"/>
      <c r="D14" s="5" t="s">
        <v>51</v>
      </c>
      <c r="E14" s="76"/>
    </row>
    <row r="15" spans="1:6" s="1" customFormat="1" x14ac:dyDescent="0.2">
      <c r="A15" s="78" t="s">
        <v>15</v>
      </c>
      <c r="B15" s="7"/>
      <c r="C15" s="9"/>
      <c r="D15" s="5"/>
      <c r="E15" s="72"/>
    </row>
    <row r="16" spans="1:6" s="1" customFormat="1" ht="25.5" x14ac:dyDescent="0.2">
      <c r="A16" s="74" t="s">
        <v>1</v>
      </c>
      <c r="B16" s="5" t="s">
        <v>6</v>
      </c>
      <c r="C16" s="5" t="s">
        <v>3</v>
      </c>
      <c r="D16" s="5" t="s">
        <v>8</v>
      </c>
      <c r="E16" s="110" t="s">
        <v>78</v>
      </c>
      <c r="F16" s="68"/>
    </row>
    <row r="17" spans="1:6" s="1" customFormat="1" ht="24.75" customHeight="1" x14ac:dyDescent="0.2">
      <c r="A17" s="113" t="s">
        <v>1</v>
      </c>
      <c r="B17" s="116" t="s">
        <v>96</v>
      </c>
      <c r="C17" s="114" t="s">
        <v>3</v>
      </c>
      <c r="D17" s="114" t="s">
        <v>79</v>
      </c>
      <c r="E17" s="115" t="s">
        <v>80</v>
      </c>
      <c r="F17" s="68"/>
    </row>
    <row r="18" spans="1:6" s="1" customFormat="1" ht="25.5" x14ac:dyDescent="0.2">
      <c r="A18" s="74" t="s">
        <v>1</v>
      </c>
      <c r="B18" s="5" t="s">
        <v>7</v>
      </c>
      <c r="C18" s="5" t="s">
        <v>3</v>
      </c>
      <c r="D18" s="5" t="s">
        <v>9</v>
      </c>
      <c r="E18" s="110" t="s">
        <v>91</v>
      </c>
      <c r="F18" s="68"/>
    </row>
    <row r="19" spans="1:6" s="1" customFormat="1" x14ac:dyDescent="0.2">
      <c r="A19" s="74"/>
      <c r="B19" s="5"/>
      <c r="C19" s="5"/>
      <c r="D19" s="5"/>
      <c r="E19" s="75"/>
      <c r="F19" s="68"/>
    </row>
    <row r="20" spans="1:6" s="1" customFormat="1" x14ac:dyDescent="0.2">
      <c r="A20" s="74" t="s">
        <v>2</v>
      </c>
      <c r="B20" s="112" t="s">
        <v>89</v>
      </c>
      <c r="C20" s="5" t="s">
        <v>3</v>
      </c>
      <c r="D20" s="5" t="s">
        <v>10</v>
      </c>
      <c r="E20" s="75" t="s">
        <v>47</v>
      </c>
      <c r="F20" s="68"/>
    </row>
    <row r="21" spans="1:6" s="1" customFormat="1" x14ac:dyDescent="0.2">
      <c r="A21" s="79"/>
      <c r="B21" s="8"/>
      <c r="C21" s="10"/>
      <c r="D21" s="10"/>
      <c r="E21" s="80"/>
    </row>
    <row r="22" spans="1:6" s="1" customFormat="1" ht="13.5" thickBot="1" x14ac:dyDescent="0.25">
      <c r="A22" s="81" t="s">
        <v>92</v>
      </c>
      <c r="B22" s="82"/>
      <c r="C22" s="83"/>
      <c r="D22" s="83"/>
      <c r="E22" s="84"/>
    </row>
    <row r="23" spans="1:6" ht="9.75" customHeight="1" x14ac:dyDescent="0.2"/>
    <row r="24" spans="1:6" x14ac:dyDescent="0.2">
      <c r="A24" s="94" t="s">
        <v>69</v>
      </c>
    </row>
    <row r="25" spans="1:6" x14ac:dyDescent="0.2">
      <c r="A25" t="s">
        <v>55</v>
      </c>
      <c r="B25" t="s">
        <v>67</v>
      </c>
    </row>
    <row r="26" spans="1:6" x14ac:dyDescent="0.2">
      <c r="A26" t="s">
        <v>56</v>
      </c>
      <c r="B26" t="s">
        <v>64</v>
      </c>
    </row>
    <row r="27" spans="1:6" x14ac:dyDescent="0.2">
      <c r="A27" t="s">
        <v>60</v>
      </c>
      <c r="B27" t="s">
        <v>68</v>
      </c>
    </row>
    <row r="28" spans="1:6" x14ac:dyDescent="0.2">
      <c r="A28" t="s">
        <v>57</v>
      </c>
      <c r="B28" t="s">
        <v>62</v>
      </c>
    </row>
    <row r="29" spans="1:6" x14ac:dyDescent="0.2">
      <c r="A29" t="s">
        <v>58</v>
      </c>
      <c r="B29" t="s">
        <v>63</v>
      </c>
    </row>
    <row r="30" spans="1:6" x14ac:dyDescent="0.2">
      <c r="A30" t="s">
        <v>59</v>
      </c>
      <c r="B30" t="s">
        <v>65</v>
      </c>
    </row>
    <row r="31" spans="1:6" x14ac:dyDescent="0.2">
      <c r="A31" t="s">
        <v>61</v>
      </c>
      <c r="B31" t="s">
        <v>66</v>
      </c>
    </row>
    <row r="32" spans="1:6" x14ac:dyDescent="0.2">
      <c r="A32" s="96" t="s">
        <v>71</v>
      </c>
      <c r="B32" s="96" t="s">
        <v>72</v>
      </c>
    </row>
    <row r="33" spans="1:2" ht="7.5" customHeight="1" x14ac:dyDescent="0.2">
      <c r="A33" s="96"/>
      <c r="B33" s="96"/>
    </row>
    <row r="34" spans="1:2" x14ac:dyDescent="0.2">
      <c r="A34" s="11" t="s">
        <v>29</v>
      </c>
    </row>
    <row r="35" spans="1:2" x14ac:dyDescent="0.2">
      <c r="A35" s="11" t="s">
        <v>99</v>
      </c>
    </row>
  </sheetData>
  <mergeCells count="1">
    <mergeCell ref="A1:E1"/>
  </mergeCells>
  <phoneticPr fontId="2" type="noConversion"/>
  <pageMargins left="0.5" right="0.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year xmlns="fb82bcdf-ea63-4554-99e3-e15ccd87b479">2021</_x002e_year>
    <bureau xmlns="fb82bcdf-ea63-4554-99e3-e15ccd87b479">Land and Water Resources</bureau>
    <PublishingStartDate xmlns="http://schemas.microsoft.com/sharepoint/v3" xsi:nil="true"/>
    <PublishingExpirationDate xmlns="http://schemas.microsoft.com/sharepoint/v3" xsi:nil="true"/>
    <_x002e_purpose xmlns="fb82bcdf-ea63-4554-99e3-e15ccd87b479">7</_x002e_purpose>
    <_x002e_program xmlns="fb82bcdf-ea63-4554-99e3-e15ccd87b479">Land and Water Resources</_x002e_program>
    <_x002e_globalNavigation xmlns="fb82bcdf-ea63-4554-99e3-e15ccd87b479">4</_x002e_globalNavigation>
  </documentManagement>
</p:properties>
</file>

<file path=customXml/itemProps1.xml><?xml version="1.0" encoding="utf-8"?>
<ds:datastoreItem xmlns:ds="http://schemas.openxmlformats.org/officeDocument/2006/customXml" ds:itemID="{2A947123-21B7-476D-9C96-C2FBF246C535}"/>
</file>

<file path=customXml/itemProps2.xml><?xml version="1.0" encoding="utf-8"?>
<ds:datastoreItem xmlns:ds="http://schemas.openxmlformats.org/officeDocument/2006/customXml" ds:itemID="{37C069F2-684A-4D1A-A959-B40F679DB5C3}"/>
</file>

<file path=customXml/itemProps3.xml><?xml version="1.0" encoding="utf-8"?>
<ds:datastoreItem xmlns:ds="http://schemas.openxmlformats.org/officeDocument/2006/customXml" ds:itemID="{B5761B1A-AD82-4FE4-B0D2-4E653F57A04F}"/>
</file>

<file path=customXml/itemProps4.xml><?xml version="1.0" encoding="utf-8"?>
<ds:datastoreItem xmlns:ds="http://schemas.openxmlformats.org/officeDocument/2006/customXml" ds:itemID="{784105C0-4714-4101-A28D-611AB9D583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CREP CONTRACT INFO</vt:lpstr>
      <vt:lpstr>15 Yr Agreement</vt:lpstr>
      <vt:lpstr>Perpetual Easement</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CREPPaymentCalculator</dc:title>
  <dc:creator>Loeffelholz, Brian C</dc:creator>
  <cp:lastModifiedBy>Loeffelholz, Brian C</cp:lastModifiedBy>
  <cp:lastPrinted>2017-06-07T18:39:20Z</cp:lastPrinted>
  <dcterms:created xsi:type="dcterms:W3CDTF">1996-10-14T23:33:28Z</dcterms:created>
  <dcterms:modified xsi:type="dcterms:W3CDTF">2021-07-20T16:05:34Z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